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2120" windowHeight="7935" activeTab="1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<sst xmlns="http://schemas.openxmlformats.org/spreadsheetml/2006/main" count="141" uniqueCount="134">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</sst>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3" workbookViewId="0">
      <selection activeCell="J12" sqref="J12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0" ht="16.5" customHeight="1" x14ac:dyDescent="0.25">
      <c r="A1" s="122">
        <v>43435</v>
      </c>
      <c r="B1" s="123"/>
      <c r="C1" s="124" t="s">
        <v>0</v>
      </c>
      <c r="D1" s="124"/>
      <c r="E1" s="124"/>
      <c r="F1" s="124"/>
      <c r="G1" s="123"/>
      <c r="H1" s="123"/>
    </row>
    <row r="2" spans="1:10" ht="11.25" customHeight="1" x14ac:dyDescent="0.2">
      <c r="A2" s="125" t="s">
        <v>55</v>
      </c>
      <c r="B2" s="125"/>
      <c r="C2" s="125"/>
      <c r="D2" s="125"/>
      <c r="E2" s="125"/>
      <c r="F2" s="123"/>
      <c r="G2" s="123"/>
      <c r="H2" s="123"/>
    </row>
    <row r="3" spans="1:10" ht="11.25" customHeight="1" x14ac:dyDescent="0.2">
      <c r="A3" s="123" t="s">
        <v>56</v>
      </c>
      <c r="B3" s="123"/>
      <c r="C3" s="123"/>
      <c r="D3" s="123"/>
      <c r="E3" s="123"/>
      <c r="F3" s="123"/>
      <c r="G3" s="123"/>
      <c r="H3" s="123"/>
    </row>
    <row r="4" spans="1:10" ht="11.25" customHeight="1" x14ac:dyDescent="0.2">
      <c r="F4" s="3"/>
      <c r="G4" s="72" t="s">
        <v>57</v>
      </c>
      <c r="H4" s="72" t="s">
        <v>59</v>
      </c>
    </row>
    <row r="5" spans="1:10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0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43.323</v>
      </c>
      <c r="G6" s="68">
        <f>(D6*E6)*F6</f>
        <v>1104736.5</v>
      </c>
      <c r="H6" s="69"/>
    </row>
    <row r="7" spans="1:10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</row>
    <row r="8" spans="1:10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52.03</v>
      </c>
      <c r="F8" s="16"/>
      <c r="G8" s="9"/>
      <c r="H8" s="8"/>
    </row>
    <row r="9" spans="1:10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72.599999999999994</v>
      </c>
      <c r="F9" s="16"/>
      <c r="G9" s="9"/>
      <c r="H9" s="8"/>
    </row>
    <row r="10" spans="1:10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50.75</v>
      </c>
      <c r="F10" s="16"/>
      <c r="G10" s="9"/>
      <c r="H10" s="8"/>
    </row>
    <row r="11" spans="1:10" ht="11.25" customHeight="1" x14ac:dyDescent="0.2">
      <c r="A11" s="10"/>
      <c r="B11" s="1" t="s">
        <v>119</v>
      </c>
      <c r="C11" s="1"/>
      <c r="D11" s="1"/>
      <c r="E11" s="100">
        <f>referencias!G4</f>
        <v>13.285799999999998</v>
      </c>
      <c r="F11" s="16"/>
      <c r="G11" s="9"/>
      <c r="H11" s="8"/>
    </row>
    <row r="12" spans="1:10" ht="11.25" customHeight="1" x14ac:dyDescent="0.2">
      <c r="A12" s="10"/>
      <c r="B12" s="1" t="s">
        <v>21</v>
      </c>
      <c r="C12" s="1"/>
      <c r="D12" s="1"/>
      <c r="E12" s="100">
        <f>referencias!G6</f>
        <v>5.0819999999999999</v>
      </c>
      <c r="F12" s="16"/>
      <c r="G12" s="9"/>
      <c r="H12" s="8"/>
    </row>
    <row r="13" spans="1:10" ht="11.25" customHeight="1" x14ac:dyDescent="0.2">
      <c r="A13" s="10"/>
      <c r="B13" s="1" t="s">
        <v>22</v>
      </c>
      <c r="C13" s="1"/>
      <c r="D13" s="1"/>
      <c r="E13" s="100">
        <f>referencias!G7</f>
        <v>218.01779999999997</v>
      </c>
      <c r="F13" s="16"/>
      <c r="G13" s="9"/>
      <c r="H13" s="8"/>
      <c r="J13" s="121"/>
    </row>
    <row r="14" spans="1:10" ht="11.25" customHeight="1" x14ac:dyDescent="0.2">
      <c r="A14" s="10"/>
      <c r="B14" s="1" t="s">
        <v>23</v>
      </c>
      <c r="C14" s="1"/>
      <c r="D14" s="1"/>
      <c r="E14" s="100">
        <f>referencias!G5</f>
        <v>9.2927999999999997</v>
      </c>
      <c r="F14" s="16"/>
      <c r="G14" s="9"/>
      <c r="H14" s="8"/>
    </row>
    <row r="15" spans="1:10" ht="11.25" customHeight="1" x14ac:dyDescent="0.2">
      <c r="A15" s="10"/>
      <c r="B15" s="1" t="s">
        <v>24</v>
      </c>
      <c r="C15" s="1"/>
      <c r="D15" s="1"/>
      <c r="E15" s="100">
        <f>referencias!G8</f>
        <v>12.741299999999999</v>
      </c>
      <c r="F15" s="16"/>
      <c r="G15" s="9"/>
      <c r="H15" s="8"/>
    </row>
    <row r="16" spans="1:10" ht="11.25" customHeight="1" x14ac:dyDescent="0.2">
      <c r="A16" s="10"/>
      <c r="B16" s="2" t="s">
        <v>45</v>
      </c>
      <c r="C16" s="2"/>
      <c r="D16" s="2"/>
      <c r="E16" s="99">
        <f>SUM(E8:E15)</f>
        <v>433.79969999999997</v>
      </c>
      <c r="F16" s="16">
        <f>A10</f>
        <v>300</v>
      </c>
      <c r="G16" s="9">
        <f>E16*F16</f>
        <v>130139.90999999999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547.52499999999998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91.151900000000012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638.67689999999993</v>
      </c>
      <c r="F20" s="61">
        <f>A10*3.3%</f>
        <v>9.9</v>
      </c>
      <c r="G20" s="9">
        <f>E20*10</f>
        <v>6386.7689999999993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101.5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6.05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3.4847999999999999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20.7636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15.73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147.52839999999998</v>
      </c>
      <c r="F27" s="16">
        <f>A10*A25</f>
        <v>285</v>
      </c>
      <c r="G27" s="9">
        <f>E27*F27</f>
        <v>42045.59399999999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15915.29</v>
      </c>
      <c r="F29" s="16">
        <v>12</v>
      </c>
      <c r="G29" s="9">
        <f>E29*F29</f>
        <v>190983.48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7957.6450000000004</v>
      </c>
      <c r="F30" s="16">
        <v>1</v>
      </c>
      <c r="G30" s="9">
        <f>E30*F30</f>
        <v>7957.6450000000004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15915.29</v>
      </c>
      <c r="F31" s="16">
        <v>1</v>
      </c>
      <c r="G31" s="9">
        <f>E31*F31</f>
        <v>15915.29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96685.386750000005</v>
      </c>
      <c r="F32" s="16">
        <v>1</v>
      </c>
      <c r="G32" s="9">
        <f>E32*F32</f>
        <v>96685.386750000005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5800</v>
      </c>
      <c r="F34" s="16">
        <v>2</v>
      </c>
      <c r="G34" s="9">
        <f>E34*F34</f>
        <v>11600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7250</v>
      </c>
      <c r="F35" s="16">
        <v>1</v>
      </c>
      <c r="G35" s="9">
        <f>E35*F35</f>
        <v>7250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4017.2</v>
      </c>
      <c r="F36" s="16">
        <v>2</v>
      </c>
      <c r="G36" s="9">
        <f>E36*F36</f>
        <v>8034.4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1087.5</v>
      </c>
      <c r="F38" s="16">
        <v>52</v>
      </c>
      <c r="G38" s="9">
        <f>E38*F38</f>
        <v>56550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49.18</v>
      </c>
      <c r="G42" s="21"/>
      <c r="H42" s="7">
        <f>(D42*E42)*F42</f>
        <v>2452852.5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33.542999999999999</v>
      </c>
      <c r="G43" s="21"/>
      <c r="H43" s="7">
        <f>(D43*E43)*F43</f>
        <v>528302.25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34.97</v>
      </c>
      <c r="G44" s="21"/>
      <c r="H44" s="7">
        <f>(D44*E44)*F44</f>
        <v>34620.299999999996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20664.59</v>
      </c>
      <c r="G46" s="9">
        <f>D46*F46</f>
        <v>991900.32000000007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61373</v>
      </c>
      <c r="G47" s="9">
        <f>F47*D47</f>
        <v>121518.54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33.700000000000003</v>
      </c>
      <c r="G49" s="9">
        <f>D49*F49</f>
        <v>11187.726000000002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4140381.6359999999</v>
      </c>
      <c r="G50" s="21">
        <f>(F50*3)/100</f>
        <v>124211.44907999999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3015775.05</v>
      </c>
      <c r="G51" s="21">
        <f>(F51*1)/100</f>
        <v>30157.750499999998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4140381.6359999999</v>
      </c>
      <c r="G52" s="21">
        <f>(F52*1.2)/100</f>
        <v>49684.579632000001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3015345.3399620005</v>
      </c>
      <c r="H55" s="20">
        <f>SUM(H6:H54)</f>
        <v>3015775.05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429.71003799932078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20664.59</v>
      </c>
      <c r="F57" s="1">
        <f>D57*E57</f>
        <v>6199377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61373</v>
      </c>
      <c r="F58" s="3">
        <f>D58*E58</f>
        <v>607592.70000000007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6806969.7000000002</v>
      </c>
      <c r="G59" s="32"/>
      <c r="H59" s="110">
        <f>H56</f>
        <v>429.71003799932078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6.3127949283999424E-5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2452422.7899620007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49.171384259889734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6806969.7000000002</v>
      </c>
      <c r="F65" s="92">
        <f>H62</f>
        <v>2452422.7899620007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6" t="s">
        <v>14</v>
      </c>
      <c r="B67" s="127"/>
      <c r="C67" s="128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9" t="s">
        <v>115</v>
      </c>
      <c r="B68" s="130"/>
      <c r="C68" s="131"/>
      <c r="D68" s="26">
        <v>12</v>
      </c>
      <c r="E68" s="77">
        <f>(F59*D68)/100</f>
        <v>816836.36400000006</v>
      </c>
      <c r="F68" s="78">
        <f>H62</f>
        <v>2452422.7899620007</v>
      </c>
      <c r="G68" s="79">
        <f>H63</f>
        <v>49875</v>
      </c>
      <c r="H68" s="56">
        <f>(E68+F68)/G68</f>
        <v>65.549055718536351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K20" sqref="K20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32"/>
      <c r="G1" s="132"/>
      <c r="H1" s="132"/>
      <c r="I1" s="132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33" t="s">
        <v>79</v>
      </c>
      <c r="G2" s="133"/>
      <c r="H2" s="133" t="s">
        <v>81</v>
      </c>
      <c r="I2" s="133"/>
    </row>
    <row r="3" spans="1:15" x14ac:dyDescent="0.2">
      <c r="A3" s="95" t="s">
        <v>68</v>
      </c>
      <c r="B3" s="95"/>
      <c r="C3" s="95"/>
      <c r="D3" s="112">
        <v>50.75</v>
      </c>
      <c r="E3" s="96"/>
      <c r="F3" s="95">
        <v>1</v>
      </c>
      <c r="G3" s="96">
        <f>F3*D3</f>
        <v>50.75</v>
      </c>
      <c r="H3" s="95">
        <v>2</v>
      </c>
      <c r="I3" s="96">
        <f>H3*D3</f>
        <v>101.5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549</v>
      </c>
      <c r="E4" s="7">
        <f>D4*1.21</f>
        <v>664.29</v>
      </c>
      <c r="F4" s="8">
        <v>1</v>
      </c>
      <c r="G4" s="7">
        <f>F4*E4/C4*10</f>
        <v>13.285799999999998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240</v>
      </c>
      <c r="E5" s="7">
        <f t="shared" ref="E5:E15" si="0">D5*1.21</f>
        <v>290.39999999999998</v>
      </c>
      <c r="F5" s="8">
        <v>2</v>
      </c>
      <c r="G5" s="7">
        <f>F5*E5/C5*4</f>
        <v>9.2927999999999997</v>
      </c>
      <c r="H5" s="97">
        <v>1</v>
      </c>
      <c r="I5" s="7">
        <f>H5*E5/C5*3</f>
        <v>3.4847999999999999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350</v>
      </c>
      <c r="E6" s="7">
        <f t="shared" si="0"/>
        <v>423.5</v>
      </c>
      <c r="F6" s="8">
        <v>1</v>
      </c>
      <c r="G6" s="7">
        <f>F6*E6/C6*3</f>
        <v>5.0819999999999999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1801.8</v>
      </c>
      <c r="E7" s="7">
        <f t="shared" si="0"/>
        <v>2180.1779999999999</v>
      </c>
      <c r="F7" s="8">
        <v>1</v>
      </c>
      <c r="G7" s="7">
        <f>F7*E7/C7*5</f>
        <v>218.01779999999997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1755</v>
      </c>
      <c r="E8" s="7">
        <f t="shared" si="0"/>
        <v>2123.5499999999997</v>
      </c>
      <c r="F8" s="8">
        <v>3</v>
      </c>
      <c r="G8" s="7">
        <f>F8*E8/C8*10</f>
        <v>12.741299999999999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250</v>
      </c>
      <c r="E9" s="7">
        <f t="shared" si="0"/>
        <v>302.5</v>
      </c>
      <c r="F9" s="8"/>
      <c r="G9" s="8"/>
      <c r="H9" s="8">
        <v>1</v>
      </c>
      <c r="I9" s="7">
        <f>H9*E9/C9*5</f>
        <v>6.05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2860</v>
      </c>
      <c r="E10" s="7">
        <f t="shared" si="0"/>
        <v>3460.6</v>
      </c>
      <c r="F10" s="8"/>
      <c r="G10" s="8"/>
      <c r="H10" s="8">
        <v>1</v>
      </c>
      <c r="I10" s="7">
        <f>H10*E10/C10*3</f>
        <v>20.7636</v>
      </c>
    </row>
    <row r="11" spans="1:15" x14ac:dyDescent="0.2">
      <c r="A11" s="8" t="s">
        <v>78</v>
      </c>
      <c r="B11" s="8" t="s">
        <v>120</v>
      </c>
      <c r="C11" s="8"/>
      <c r="D11" s="113">
        <v>13</v>
      </c>
      <c r="E11" s="7">
        <f t="shared" si="0"/>
        <v>15.73</v>
      </c>
      <c r="F11" s="8"/>
      <c r="G11" s="8"/>
      <c r="H11" s="8">
        <v>1</v>
      </c>
      <c r="I11" s="7">
        <f>H11*E11</f>
        <v>15.73</v>
      </c>
    </row>
    <row r="12" spans="1:15" x14ac:dyDescent="0.2">
      <c r="A12" s="8" t="s">
        <v>99</v>
      </c>
      <c r="B12" s="8"/>
      <c r="C12" s="8"/>
      <c r="D12" s="113">
        <v>43</v>
      </c>
      <c r="E12" s="7">
        <f t="shared" si="0"/>
        <v>52.03</v>
      </c>
      <c r="F12" s="8">
        <v>1</v>
      </c>
      <c r="G12" s="8">
        <f>E12*F12</f>
        <v>52.03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60</v>
      </c>
      <c r="E13" s="7">
        <f t="shared" si="0"/>
        <v>72.599999999999994</v>
      </c>
      <c r="F13" s="8">
        <v>1</v>
      </c>
      <c r="G13" s="8">
        <f>E13*F13</f>
        <v>72.599999999999994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452.5</v>
      </c>
      <c r="E14" s="7">
        <f t="shared" si="0"/>
        <v>547.52499999999998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3320</v>
      </c>
      <c r="E15" s="7">
        <f t="shared" si="0"/>
        <v>4017.2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36.25</v>
      </c>
      <c r="E16" s="7">
        <f>D16*C16</f>
        <v>7250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36.25</v>
      </c>
      <c r="E17" s="7">
        <f>D17*C17</f>
        <v>5800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36.25</v>
      </c>
      <c r="E18" s="103">
        <f>D18*C18</f>
        <v>1087.5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43.323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33.542999999999999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34.97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20664.59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49.18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61373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15915.29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16</v>
      </c>
      <c r="D29" s="116" t="s">
        <v>126</v>
      </c>
      <c r="E29" s="118">
        <v>17.7</v>
      </c>
      <c r="F29" s="109"/>
      <c r="G29" s="117">
        <v>33.700000000000003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PC</cp:lastModifiedBy>
  <cp:lastPrinted>2017-04-03T13:56:40Z</cp:lastPrinted>
  <dcterms:created xsi:type="dcterms:W3CDTF">2008-04-21T18:52:14Z</dcterms:created>
  <dcterms:modified xsi:type="dcterms:W3CDTF">2018-12-03T13:54:58Z</dcterms:modified>
</cp:coreProperties>
</file>