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2120" windowHeight="7815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G29" i="2" l="1"/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<sst xmlns="http://schemas.openxmlformats.org/spreadsheetml/2006/main" count="142" uniqueCount="134">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</sst>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7D1E4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D1E4"/>
      <color rgb="FFFF66CC"/>
      <color rgb="FFE903CE"/>
      <color rgb="FFC1D319"/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J15" sqref="J15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1" ht="16.5" customHeight="1" x14ac:dyDescent="0.25">
      <c r="A1" s="130">
        <v>43770</v>
      </c>
      <c r="B1" s="131"/>
      <c r="C1" s="132" t="s">
        <v>0</v>
      </c>
      <c r="D1" s="132"/>
      <c r="E1" s="132"/>
      <c r="F1" s="132"/>
      <c r="G1" s="131"/>
      <c r="H1" s="131"/>
    </row>
    <row r="2" spans="1:11" ht="11.25" customHeight="1" x14ac:dyDescent="0.2">
      <c r="A2" s="133" t="s">
        <v>55</v>
      </c>
      <c r="B2" s="133"/>
      <c r="C2" s="133"/>
      <c r="D2" s="133"/>
      <c r="E2" s="133"/>
      <c r="F2" s="131"/>
      <c r="G2" s="131"/>
      <c r="H2" s="131"/>
    </row>
    <row r="3" spans="1:11" ht="11.25" customHeight="1" x14ac:dyDescent="0.2">
      <c r="A3" s="131" t="s">
        <v>56</v>
      </c>
      <c r="B3" s="131"/>
      <c r="C3" s="131"/>
      <c r="D3" s="131"/>
      <c r="E3" s="131"/>
      <c r="F3" s="131"/>
      <c r="G3" s="131"/>
      <c r="H3" s="131"/>
    </row>
    <row r="4" spans="1:11" ht="11.25" customHeight="1" x14ac:dyDescent="0.2">
      <c r="F4" s="3"/>
      <c r="G4" s="72" t="s">
        <v>57</v>
      </c>
      <c r="H4" s="72" t="s">
        <v>59</v>
      </c>
    </row>
    <row r="5" spans="1:11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1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69.421999999999997</v>
      </c>
      <c r="G6" s="68">
        <f>(D6*E6)*F6</f>
        <v>1770261</v>
      </c>
      <c r="H6" s="69"/>
    </row>
    <row r="7" spans="1:11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  <c r="K7" s="52"/>
    </row>
    <row r="8" spans="1:11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84.7</v>
      </c>
      <c r="F8" s="16"/>
      <c r="G8" s="9"/>
      <c r="H8" s="8"/>
    </row>
    <row r="9" spans="1:11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114.95</v>
      </c>
      <c r="F9" s="16"/>
      <c r="G9" s="9"/>
      <c r="H9" s="8"/>
    </row>
    <row r="10" spans="1:11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78</v>
      </c>
      <c r="F10" s="16"/>
      <c r="G10" s="9"/>
      <c r="H10" s="8"/>
      <c r="I10" t="s">
        <v>103</v>
      </c>
    </row>
    <row r="11" spans="1:11" ht="11.25" customHeight="1" x14ac:dyDescent="0.2">
      <c r="A11" s="10"/>
      <c r="B11" s="1" t="s">
        <v>119</v>
      </c>
      <c r="C11" s="1"/>
      <c r="D11" s="1"/>
      <c r="E11" s="100">
        <f>referencias!G4</f>
        <v>20.971720000000001</v>
      </c>
      <c r="F11" s="16"/>
      <c r="G11" s="9"/>
      <c r="H11" s="8"/>
    </row>
    <row r="12" spans="1:11" ht="11.25" customHeight="1" x14ac:dyDescent="0.2">
      <c r="A12" s="10"/>
      <c r="B12" s="1" t="s">
        <v>21</v>
      </c>
      <c r="C12" s="1"/>
      <c r="D12" s="1"/>
      <c r="E12" s="100">
        <f>referencias!G6</f>
        <v>9.1040399999999995</v>
      </c>
      <c r="F12" s="16"/>
      <c r="G12" s="9"/>
      <c r="H12" s="8"/>
    </row>
    <row r="13" spans="1:11" ht="11.25" customHeight="1" x14ac:dyDescent="0.2">
      <c r="A13" s="10"/>
      <c r="B13" s="1" t="s">
        <v>22</v>
      </c>
      <c r="C13" s="1"/>
      <c r="D13" s="1"/>
      <c r="E13" s="100">
        <f>referencias!G7</f>
        <v>306.12999999999994</v>
      </c>
      <c r="F13" s="16"/>
      <c r="G13" s="9"/>
      <c r="H13" s="8"/>
      <c r="J13" s="121"/>
    </row>
    <row r="14" spans="1:11" ht="11.25" customHeight="1" x14ac:dyDescent="0.2">
      <c r="A14" s="10"/>
      <c r="B14" s="1" t="s">
        <v>23</v>
      </c>
      <c r="C14" s="1"/>
      <c r="D14" s="1"/>
      <c r="E14" s="100">
        <f>referencias!G5</f>
        <v>15.340864</v>
      </c>
      <c r="F14" s="16"/>
      <c r="G14" s="9"/>
      <c r="H14" s="8"/>
    </row>
    <row r="15" spans="1:11" ht="11.25" customHeight="1" x14ac:dyDescent="0.2">
      <c r="A15" s="10"/>
      <c r="B15" s="1" t="s">
        <v>24</v>
      </c>
      <c r="C15" s="1"/>
      <c r="D15" s="1"/>
      <c r="E15" s="100">
        <f>referencias!G8</f>
        <v>30.913080000000001</v>
      </c>
      <c r="F15" s="16"/>
      <c r="G15" s="9"/>
      <c r="H15" s="8"/>
    </row>
    <row r="16" spans="1:11" ht="11.25" customHeight="1" x14ac:dyDescent="0.2">
      <c r="A16" s="10"/>
      <c r="B16" s="2" t="s">
        <v>45</v>
      </c>
      <c r="C16" s="2"/>
      <c r="D16" s="2"/>
      <c r="E16" s="99">
        <f>SUM(E8:E15)</f>
        <v>660.10970399999997</v>
      </c>
      <c r="F16" s="16">
        <f>A10</f>
        <v>300</v>
      </c>
      <c r="G16" s="9">
        <f>E16*F16</f>
        <v>198032.9112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907.5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154.32970400000005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1061.829704</v>
      </c>
      <c r="F20" s="61">
        <f>A10*3.3%</f>
        <v>9.9</v>
      </c>
      <c r="G20" s="9">
        <f>E20*10</f>
        <v>10618.297039999999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156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9.3774999999999995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5.7528240000000004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34.020359999999997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18.029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223.17968400000001</v>
      </c>
      <c r="F27" s="16">
        <f>A10*A25</f>
        <v>285</v>
      </c>
      <c r="G27" s="9">
        <f>E27*F27</f>
        <v>63606.209940000001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25091.84</v>
      </c>
      <c r="F29" s="16">
        <v>12</v>
      </c>
      <c r="G29" s="9">
        <f>E29*F29</f>
        <v>301102.08000000002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12545.92</v>
      </c>
      <c r="F30" s="16">
        <v>1</v>
      </c>
      <c r="G30" s="9">
        <f>E30*F30</f>
        <v>12545.92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25091.84</v>
      </c>
      <c r="F31" s="16">
        <v>1</v>
      </c>
      <c r="G31" s="9">
        <f>E31*F31</f>
        <v>25091.84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152432.92800000001</v>
      </c>
      <c r="F32" s="16">
        <v>1</v>
      </c>
      <c r="G32" s="9">
        <f>E32*F32</f>
        <v>152432.92800000001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7446.4</v>
      </c>
      <c r="F34" s="16">
        <v>2</v>
      </c>
      <c r="G34" s="9">
        <f>E34*F34</f>
        <v>14892.8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9308</v>
      </c>
      <c r="F35" s="16">
        <v>1</v>
      </c>
      <c r="G35" s="9">
        <f>E35*F35</f>
        <v>9308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6963.55</v>
      </c>
      <c r="F36" s="16">
        <v>2</v>
      </c>
      <c r="G36" s="9">
        <f>E36*F36</f>
        <v>13927.1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1396.2</v>
      </c>
      <c r="F38" s="16">
        <v>52</v>
      </c>
      <c r="G38" s="9">
        <f>E38*F38</f>
        <v>72602.400000000009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78.400000000000006</v>
      </c>
      <c r="G42" s="21"/>
      <c r="H42" s="7">
        <f>(D42*E42)*F42</f>
        <v>3910200.0000000005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58.021999999999998</v>
      </c>
      <c r="G43" s="21"/>
      <c r="H43" s="7">
        <f>(D43*E43)*F43</f>
        <v>913846.5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60.478000000000002</v>
      </c>
      <c r="G44" s="21"/>
      <c r="H44" s="7">
        <f>(D44*E44)*F44</f>
        <v>59873.22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29578.959999999999</v>
      </c>
      <c r="G46" s="9">
        <f>D46*F46</f>
        <v>1419790.08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99297</v>
      </c>
      <c r="G47" s="9">
        <f>F47*D47</f>
        <v>196608.06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52</v>
      </c>
      <c r="G49" s="9">
        <f>D49*F49</f>
        <v>17262.96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6517580.8199999994</v>
      </c>
      <c r="G50" s="21">
        <f>(F50*3)/100</f>
        <v>195527.42459999997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4883919.72</v>
      </c>
      <c r="G51" s="21">
        <f>(F51*1)/100</f>
        <v>48839.197199999995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6517580.8199999994</v>
      </c>
      <c r="G52" s="21">
        <f>(F52*1.2)/100</f>
        <v>78210.969839999991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4609060.1778199999</v>
      </c>
      <c r="H55" s="20">
        <f>SUM(H6:H54)</f>
        <v>4883919.72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274859.54217999987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29578.959999999999</v>
      </c>
      <c r="F57" s="1">
        <f>D57*E57</f>
        <v>8873688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99297</v>
      </c>
      <c r="F58" s="3">
        <f>D58*E58</f>
        <v>983040.3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9856728.3000000007</v>
      </c>
      <c r="G59" s="32"/>
      <c r="H59" s="110">
        <f>H56</f>
        <v>274859.54217999987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2.7885474146629348E-2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3635340.4578199997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72.889031735739337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9856728.3000000007</v>
      </c>
      <c r="F65" s="92">
        <f>H62</f>
        <v>3635340.4578199997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2" t="s">
        <v>14</v>
      </c>
      <c r="B67" s="123"/>
      <c r="C67" s="124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5" t="s">
        <v>115</v>
      </c>
      <c r="B68" s="126"/>
      <c r="C68" s="127"/>
      <c r="D68" s="26">
        <v>12</v>
      </c>
      <c r="E68" s="77">
        <f>(F59*D68)/100</f>
        <v>1182807.3960000002</v>
      </c>
      <c r="F68" s="78">
        <f>H62</f>
        <v>3635340.4578199997</v>
      </c>
      <c r="G68" s="79">
        <f>H63</f>
        <v>49875</v>
      </c>
      <c r="H68" s="56">
        <f>(E68+F68)/G68</f>
        <v>96.604468247017536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7" workbookViewId="0">
      <selection activeCell="K28" sqref="K28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28"/>
      <c r="G1" s="128"/>
      <c r="H1" s="128"/>
      <c r="I1" s="128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29" t="s">
        <v>79</v>
      </c>
      <c r="G2" s="129"/>
      <c r="H2" s="129" t="s">
        <v>81</v>
      </c>
      <c r="I2" s="129"/>
    </row>
    <row r="3" spans="1:15" x14ac:dyDescent="0.2">
      <c r="A3" s="95" t="s">
        <v>68</v>
      </c>
      <c r="B3" s="95"/>
      <c r="C3" s="95"/>
      <c r="D3" s="112">
        <v>78</v>
      </c>
      <c r="E3" s="96"/>
      <c r="F3" s="95">
        <v>1</v>
      </c>
      <c r="G3" s="96">
        <f>F3*D3</f>
        <v>78</v>
      </c>
      <c r="H3" s="95">
        <v>2</v>
      </c>
      <c r="I3" s="96">
        <f>H3*D3</f>
        <v>156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866.6</v>
      </c>
      <c r="E4" s="7">
        <f>D4*1.21</f>
        <v>1048.586</v>
      </c>
      <c r="F4" s="8">
        <v>1</v>
      </c>
      <c r="G4" s="7">
        <f>F4*E4/C4*10</f>
        <v>20.971720000000001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396.2</v>
      </c>
      <c r="E5" s="7">
        <f t="shared" ref="E5:E15" si="0">D5*1.21</f>
        <v>479.40199999999999</v>
      </c>
      <c r="F5" s="8">
        <v>2</v>
      </c>
      <c r="G5" s="7">
        <f>F5*E5/C5*4</f>
        <v>15.340864</v>
      </c>
      <c r="H5" s="97">
        <v>1</v>
      </c>
      <c r="I5" s="7">
        <f>H5*E5/C5*3</f>
        <v>5.7528240000000004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627</v>
      </c>
      <c r="E6" s="7">
        <f t="shared" si="0"/>
        <v>758.67</v>
      </c>
      <c r="F6" s="8">
        <v>1</v>
      </c>
      <c r="G6" s="7">
        <f>F6*E6/C6*3</f>
        <v>9.1040399999999995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2530</v>
      </c>
      <c r="E7" s="7">
        <f t="shared" si="0"/>
        <v>3061.2999999999997</v>
      </c>
      <c r="F7" s="8">
        <v>1</v>
      </c>
      <c r="G7" s="7">
        <f>F7*E7/C7*5</f>
        <v>306.12999999999994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4258</v>
      </c>
      <c r="E8" s="7">
        <f t="shared" si="0"/>
        <v>5152.18</v>
      </c>
      <c r="F8" s="8">
        <v>3</v>
      </c>
      <c r="G8" s="7">
        <f>F8*E8/C8*10</f>
        <v>30.913080000000001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387.5</v>
      </c>
      <c r="E9" s="7">
        <f t="shared" si="0"/>
        <v>468.875</v>
      </c>
      <c r="F9" s="8"/>
      <c r="G9" s="8"/>
      <c r="H9" s="8">
        <v>1</v>
      </c>
      <c r="I9" s="7">
        <f>H9*E9/C9*5</f>
        <v>9.3774999999999995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4686</v>
      </c>
      <c r="E10" s="7">
        <f t="shared" si="0"/>
        <v>5670.0599999999995</v>
      </c>
      <c r="F10" s="8"/>
      <c r="G10" s="8"/>
      <c r="H10" s="8">
        <v>1</v>
      </c>
      <c r="I10" s="7">
        <f>H10*E10/C10*3</f>
        <v>34.020359999999997</v>
      </c>
    </row>
    <row r="11" spans="1:15" x14ac:dyDescent="0.2">
      <c r="A11" s="8" t="s">
        <v>78</v>
      </c>
      <c r="B11" s="8" t="s">
        <v>120</v>
      </c>
      <c r="C11" s="8"/>
      <c r="D11" s="113">
        <v>14.9</v>
      </c>
      <c r="E11" s="7">
        <f t="shared" si="0"/>
        <v>18.029</v>
      </c>
      <c r="F11" s="8"/>
      <c r="G11" s="8"/>
      <c r="H11" s="8">
        <v>1</v>
      </c>
      <c r="I11" s="7">
        <f>H11*E11</f>
        <v>18.029</v>
      </c>
    </row>
    <row r="12" spans="1:15" x14ac:dyDescent="0.2">
      <c r="A12" s="8" t="s">
        <v>99</v>
      </c>
      <c r="B12" s="8"/>
      <c r="C12" s="8"/>
      <c r="D12" s="113">
        <v>70</v>
      </c>
      <c r="E12" s="7">
        <f t="shared" si="0"/>
        <v>84.7</v>
      </c>
      <c r="F12" s="8">
        <v>1</v>
      </c>
      <c r="G12" s="8">
        <f>E12*F12</f>
        <v>84.7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95</v>
      </c>
      <c r="E13" s="7">
        <f t="shared" si="0"/>
        <v>114.95</v>
      </c>
      <c r="F13" s="8">
        <v>1</v>
      </c>
      <c r="G13" s="8">
        <f>E13*F13</f>
        <v>114.95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750</v>
      </c>
      <c r="E14" s="7">
        <f t="shared" si="0"/>
        <v>907.5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5755</v>
      </c>
      <c r="E15" s="7">
        <f t="shared" si="0"/>
        <v>6963.55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46.54</v>
      </c>
      <c r="E16" s="7">
        <f>D16*C16</f>
        <v>9308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46.54</v>
      </c>
      <c r="E17" s="7">
        <f>D17*C17</f>
        <v>7446.4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46.54</v>
      </c>
      <c r="E18" s="103">
        <f>D18*C18</f>
        <v>1396.2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69.421999999999997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58.021999999999998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60.478000000000002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29578.959999999999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78.400000000000006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99297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25091.84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29</v>
      </c>
      <c r="D29" s="116" t="s">
        <v>126</v>
      </c>
      <c r="E29" s="118">
        <v>23</v>
      </c>
      <c r="F29" s="109"/>
      <c r="G29" s="117">
        <f>SUM(C29:E29)</f>
        <v>52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PC</cp:lastModifiedBy>
  <cp:lastPrinted>2019-05-02T13:56:07Z</cp:lastPrinted>
  <dcterms:created xsi:type="dcterms:W3CDTF">2008-04-21T18:52:14Z</dcterms:created>
  <dcterms:modified xsi:type="dcterms:W3CDTF">2019-11-01T13:39:32Z</dcterms:modified>
</cp:coreProperties>
</file>